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aniel\Documents\MUR JARDIN\"/>
    </mc:Choice>
  </mc:AlternateContent>
  <bookViews>
    <workbookView xWindow="0" yWindow="0" windowWidth="19665" windowHeight="8130" activeTab="5"/>
  </bookViews>
  <sheets>
    <sheet name="SIMULATION MUR" sheetId="3" r:id="rId1"/>
    <sheet name="SIMULATION 2" sheetId="4" r:id="rId2"/>
    <sheet name="FONDATIONS" sheetId="5" r:id="rId3"/>
    <sheet name="MUR" sheetId="6" r:id="rId4"/>
    <sheet name="DESSUS" sheetId="7" r:id="rId5"/>
    <sheet name="Achat1" sheetId="8" r:id="rId6"/>
  </sheets>
  <definedNames>
    <definedName name="_xlnm.Print_Area" localSheetId="5">Achat1!$B$14:$F$29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5" i="8" l="1"/>
  <c r="F24" i="8"/>
  <c r="F16" i="8"/>
  <c r="F17" i="8"/>
  <c r="F18" i="8"/>
  <c r="F19" i="8" s="1"/>
  <c r="F20" i="8" s="1"/>
  <c r="F21" i="8" s="1"/>
  <c r="F22" i="8" s="1"/>
  <c r="F23" i="8" s="1"/>
  <c r="F15" i="8"/>
  <c r="E26" i="8"/>
  <c r="E27" i="8"/>
  <c r="E28" i="8"/>
  <c r="E25" i="8"/>
  <c r="E24" i="8"/>
  <c r="E23" i="8"/>
  <c r="E22" i="8"/>
  <c r="E19" i="8"/>
  <c r="E16" i="8"/>
  <c r="E17" i="8"/>
  <c r="E18" i="8"/>
  <c r="E20" i="8"/>
  <c r="E21" i="8"/>
  <c r="E15" i="8"/>
  <c r="E14" i="8" l="1"/>
  <c r="F26" i="8"/>
  <c r="F27" i="8" s="1"/>
  <c r="F28" i="8" s="1"/>
  <c r="D10" i="8"/>
  <c r="D11" i="8"/>
  <c r="D9" i="8"/>
  <c r="I6" i="7"/>
  <c r="L7" i="7"/>
  <c r="E7" i="7"/>
  <c r="D5" i="8"/>
  <c r="D4" i="8"/>
  <c r="D3" i="8"/>
  <c r="D2" i="8"/>
  <c r="C22" i="5"/>
  <c r="C14" i="5"/>
  <c r="E14" i="5"/>
  <c r="O14" i="5" s="1"/>
  <c r="L53" i="6"/>
  <c r="L54" i="6" s="1"/>
  <c r="E6" i="6"/>
  <c r="I41" i="6"/>
  <c r="E41" i="6"/>
  <c r="C39" i="6"/>
  <c r="I40" i="6"/>
  <c r="C40" i="6"/>
  <c r="D40" i="6" s="1"/>
  <c r="C22" i="6"/>
  <c r="R22" i="6"/>
  <c r="E20" i="6"/>
  <c r="R20" i="6" s="1"/>
  <c r="R19" i="6"/>
  <c r="C18" i="6"/>
  <c r="I22" i="6"/>
  <c r="O22" i="6"/>
  <c r="R12" i="6"/>
  <c r="R11" i="6"/>
  <c r="R10" i="6"/>
  <c r="C9" i="6"/>
  <c r="C50" i="6"/>
  <c r="I49" i="6"/>
  <c r="C12" i="6"/>
  <c r="O12" i="6"/>
  <c r="O5" i="6"/>
  <c r="R5" i="6"/>
  <c r="O17" i="6"/>
  <c r="O16" i="6"/>
  <c r="O8" i="6"/>
  <c r="O7" i="6"/>
  <c r="L12" i="6"/>
  <c r="O16" i="5"/>
  <c r="N14" i="5"/>
  <c r="L14" i="5"/>
  <c r="L20" i="5" s="1"/>
  <c r="I7" i="7"/>
  <c r="E6" i="7"/>
  <c r="C6" i="7"/>
  <c r="I5" i="7"/>
  <c r="I46" i="6"/>
  <c r="O36" i="6"/>
  <c r="L36" i="6"/>
  <c r="I36" i="6"/>
  <c r="I47" i="6"/>
  <c r="I48" i="6"/>
  <c r="I38" i="6"/>
  <c r="I37" i="6"/>
  <c r="I14" i="6"/>
  <c r="I5" i="6"/>
  <c r="E15" i="6"/>
  <c r="L15" i="6" s="1"/>
  <c r="O6" i="6"/>
  <c r="I18" i="5"/>
  <c r="L17" i="5"/>
  <c r="H11" i="5"/>
  <c r="C11" i="5"/>
  <c r="I11" i="5" s="1"/>
  <c r="H10" i="5"/>
  <c r="C10" i="5"/>
  <c r="H6" i="5"/>
  <c r="C6" i="5"/>
  <c r="I6" i="5" s="1"/>
  <c r="H5" i="5"/>
  <c r="C5" i="5"/>
  <c r="B4" i="5"/>
  <c r="M31" i="4"/>
  <c r="L31" i="4"/>
  <c r="C15" i="4"/>
  <c r="C5" i="4" s="1"/>
  <c r="H15" i="4"/>
  <c r="I15" i="4"/>
  <c r="E15" i="4"/>
  <c r="I21" i="4"/>
  <c r="D8" i="3"/>
  <c r="O19" i="4"/>
  <c r="L20" i="4"/>
  <c r="L23" i="4" s="1"/>
  <c r="C14" i="4"/>
  <c r="H14" i="4"/>
  <c r="E14" i="4"/>
  <c r="C10" i="4"/>
  <c r="C9" i="4"/>
  <c r="E9" i="4" s="1"/>
  <c r="B8" i="4"/>
  <c r="K4" i="4"/>
  <c r="Q5" i="4"/>
  <c r="H9" i="4"/>
  <c r="I9" i="4" s="1"/>
  <c r="I23" i="4" s="1"/>
  <c r="H6" i="4"/>
  <c r="H10" i="4"/>
  <c r="I10" i="4" s="1"/>
  <c r="H23" i="3"/>
  <c r="D1" i="8" l="1"/>
  <c r="I42" i="6"/>
  <c r="C42" i="6" s="1"/>
  <c r="C12" i="5"/>
  <c r="I5" i="5"/>
  <c r="I12" i="6"/>
  <c r="L6" i="6"/>
  <c r="I15" i="6"/>
  <c r="I10" i="5"/>
  <c r="E5" i="5"/>
  <c r="E11" i="5"/>
  <c r="E6" i="5"/>
  <c r="E10" i="5"/>
  <c r="E20" i="4"/>
  <c r="E19" i="4"/>
  <c r="E5" i="4"/>
  <c r="E10" i="4"/>
  <c r="I14" i="4"/>
  <c r="C25" i="4" s="1"/>
  <c r="Q22" i="3"/>
  <c r="N22" i="3"/>
  <c r="H22" i="3"/>
  <c r="Q13" i="3"/>
  <c r="I20" i="5" l="1"/>
  <c r="E17" i="5"/>
  <c r="E16" i="5"/>
  <c r="D6" i="3"/>
  <c r="H9" i="3"/>
  <c r="H11" i="3"/>
  <c r="H12" i="3"/>
  <c r="H13" i="3"/>
  <c r="H14" i="3"/>
  <c r="H15" i="3"/>
  <c r="H16" i="3"/>
  <c r="D16" i="3"/>
  <c r="D7" i="3" l="1"/>
  <c r="H7" i="3"/>
  <c r="E8" i="3" l="1"/>
  <c r="H8" i="3" s="1"/>
  <c r="H10" i="3" s="1"/>
  <c r="H18" i="3" s="1"/>
</calcChain>
</file>

<file path=xl/sharedStrings.xml><?xml version="1.0" encoding="utf-8"?>
<sst xmlns="http://schemas.openxmlformats.org/spreadsheetml/2006/main" count="232" uniqueCount="133">
  <si>
    <t>TOTAL</t>
  </si>
  <si>
    <t>Semelle</t>
  </si>
  <si>
    <t>Volume béton</t>
  </si>
  <si>
    <t>Mélange</t>
  </si>
  <si>
    <t>Nombre</t>
  </si>
  <si>
    <t>Pu</t>
  </si>
  <si>
    <t>Code</t>
  </si>
  <si>
    <t>Mur</t>
  </si>
  <si>
    <t>Bloc</t>
  </si>
  <si>
    <t>Chaïnage</t>
  </si>
  <si>
    <t>Fil tor Horizontaux</t>
  </si>
  <si>
    <t>Largeur</t>
  </si>
  <si>
    <t>Epaisseur</t>
  </si>
  <si>
    <t>Longueur</t>
  </si>
  <si>
    <t>15m</t>
  </si>
  <si>
    <t>710030/7092</t>
  </si>
  <si>
    <t>Mur parpaings</t>
  </si>
  <si>
    <t>Ciment (300k/m3)</t>
  </si>
  <si>
    <t>Agglo 20x20x50</t>
  </si>
  <si>
    <t>Agglo 20x25x50</t>
  </si>
  <si>
    <t>SAMSE 23287</t>
  </si>
  <si>
    <t>SAMSE 19568</t>
  </si>
  <si>
    <t>E-BRICO</t>
  </si>
  <si>
    <t>Poids unitaire</t>
  </si>
  <si>
    <t>Poids untaire</t>
  </si>
  <si>
    <t>SAMSE</t>
  </si>
  <si>
    <t>Bloc Linteau</t>
  </si>
  <si>
    <t xml:space="preserve">SAMSE </t>
  </si>
  <si>
    <t>CASTO</t>
  </si>
  <si>
    <t>Total</t>
  </si>
  <si>
    <t>Fil tor Verticaux</t>
  </si>
  <si>
    <t>D8x6m</t>
  </si>
  <si>
    <t xml:space="preserve">E-BRICO 426426 </t>
  </si>
  <si>
    <t>Outillage</t>
  </si>
  <si>
    <t>Lieur NORTENE + 50 Liens</t>
  </si>
  <si>
    <t>Liens (200)</t>
  </si>
  <si>
    <t xml:space="preserve">Bordures </t>
  </si>
  <si>
    <t>E-BRICO 953934</t>
  </si>
  <si>
    <t>FONDATION</t>
  </si>
  <si>
    <t>SANS OPTION</t>
  </si>
  <si>
    <t>Poids U</t>
  </si>
  <si>
    <t>Description</t>
  </si>
  <si>
    <t>Volume/Longueur/Nombre</t>
  </si>
  <si>
    <t>Quantité</t>
  </si>
  <si>
    <t>Sable</t>
  </si>
  <si>
    <t>ciment</t>
  </si>
  <si>
    <t>Gravillons 20/40 roulé de fond 15mlx5cm*50cm</t>
  </si>
  <si>
    <t>Gravillon concassé 15/30</t>
  </si>
  <si>
    <t>ciment /6,96ht en 30kg</t>
  </si>
  <si>
    <t>Fournisseur</t>
  </si>
  <si>
    <t>Prix U</t>
  </si>
  <si>
    <t>Largeur fondation</t>
  </si>
  <si>
    <t>Longueur fondation</t>
  </si>
  <si>
    <t>Epaisseur fondation</t>
  </si>
  <si>
    <t>OPTION 1</t>
  </si>
  <si>
    <t>CABOT CANAL</t>
  </si>
  <si>
    <t>OPTION 2</t>
  </si>
  <si>
    <t>Ciment 35 kg</t>
  </si>
  <si>
    <t>Ciment 25 kg</t>
  </si>
  <si>
    <t>CASTO / 3700335400144</t>
  </si>
  <si>
    <t>OPTION 3</t>
  </si>
  <si>
    <t>transport 115ht</t>
  </si>
  <si>
    <t>Mélange à béton semelle de propreté</t>
  </si>
  <si>
    <t>Mélange à béton semelle 0,50x0,25x15</t>
  </si>
  <si>
    <t>Quantité nette</t>
  </si>
  <si>
    <t xml:space="preserve">TOTAL : </t>
  </si>
  <si>
    <t>Sous-total</t>
  </si>
  <si>
    <t>Chaînage 15x35</t>
  </si>
  <si>
    <t>Chaînage 15x35 en 6m</t>
  </si>
  <si>
    <t>SAMSE 86970</t>
  </si>
  <si>
    <t>Appui agglo h:20;h:12,5 (0-&gt;25);L:15</t>
  </si>
  <si>
    <t>Planches de coffrage</t>
  </si>
  <si>
    <t>MUR</t>
  </si>
  <si>
    <t>OPTION PARPAINGS</t>
  </si>
  <si>
    <t xml:space="preserve">MUR </t>
  </si>
  <si>
    <t>OPTION BLOCS A BANCHER</t>
  </si>
  <si>
    <t>LINTEAU 20x20x50</t>
  </si>
  <si>
    <t>AGGLO 20x20x50</t>
  </si>
  <si>
    <t>AGGLO 20x25x50</t>
  </si>
  <si>
    <t>Mélange à béton semelle de propreté e=5cm</t>
  </si>
  <si>
    <t>Total mélange</t>
  </si>
  <si>
    <t>Blocs 20x20x50</t>
  </si>
  <si>
    <t>Blocs 20x25x50</t>
  </si>
  <si>
    <t>OPTION PARPAINGS 20x25</t>
  </si>
  <si>
    <t>OPTION PARPAINGS 20x20</t>
  </si>
  <si>
    <t>SAMSE 86305</t>
  </si>
  <si>
    <t>SAMSE 183745</t>
  </si>
  <si>
    <t>LINTEAU 20x25x50</t>
  </si>
  <si>
    <t>SAMSE 1616</t>
  </si>
  <si>
    <t>fil tor horizontaux D8</t>
  </si>
  <si>
    <t>fil tor verticaux</t>
  </si>
  <si>
    <t>Fil tor horizontaux d8</t>
  </si>
  <si>
    <t>Fil tor verticux</t>
  </si>
  <si>
    <t>E-BRICO 307232</t>
  </si>
  <si>
    <t>SAMSE 705110</t>
  </si>
  <si>
    <t>DESSUS</t>
  </si>
  <si>
    <t>Bordures 250x50x500</t>
  </si>
  <si>
    <t>mélange à béton</t>
  </si>
  <si>
    <t>SCIERIE</t>
  </si>
  <si>
    <t>SAMSE 86966</t>
  </si>
  <si>
    <t>chaînage 8x8 4T10</t>
  </si>
  <si>
    <t>Chaînage 04x10 2T10</t>
  </si>
  <si>
    <t>béton 12*20*42</t>
  </si>
  <si>
    <t>Mortier</t>
  </si>
  <si>
    <t>sable</t>
  </si>
  <si>
    <t>400l</t>
  </si>
  <si>
    <t>Béton</t>
  </si>
  <si>
    <t>mélange</t>
  </si>
  <si>
    <t>planches</t>
  </si>
  <si>
    <t>bordures</t>
  </si>
  <si>
    <t>27x200 longueur 4m</t>
  </si>
  <si>
    <t>Planches 27x200x4000</t>
  </si>
  <si>
    <t>Agglo à bancher 20x20x50</t>
  </si>
  <si>
    <t>Référence</t>
  </si>
  <si>
    <t xml:space="preserve">Ciment 35 kg </t>
  </si>
  <si>
    <t>Fondation</t>
  </si>
  <si>
    <t>Dessus</t>
  </si>
  <si>
    <t>Ciment 35kg</t>
  </si>
  <si>
    <t>E-BRICO 30/04</t>
  </si>
  <si>
    <t>Regard 30x30</t>
  </si>
  <si>
    <t>Couvercle regard</t>
  </si>
  <si>
    <t>Siphon de cour</t>
  </si>
  <si>
    <t>coude d50 45</t>
  </si>
  <si>
    <t>selle 100x50</t>
  </si>
  <si>
    <t>tube D50 4ml</t>
  </si>
  <si>
    <t>coude d50 90</t>
  </si>
  <si>
    <t>boitier de connexion étanche</t>
  </si>
  <si>
    <t>trépan d40</t>
  </si>
  <si>
    <t>Poteau</t>
  </si>
  <si>
    <t xml:space="preserve">Potelet </t>
  </si>
  <si>
    <t>appliques</t>
  </si>
  <si>
    <t>Détecteur</t>
  </si>
  <si>
    <t>ampoules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</si>
</sst>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9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2" borderId="0" applyNumberFormat="0" applyBorder="0" applyAlignment="0" applyProtection="0"/>
  </cellStyleXfs>
  <cellXfs count="10">
    <xf numFmtId="0" fontId="0" fillId="0" borderId="0" xfId="0"/>
    <xf numFmtId="0" fontId="1" fillId="0" borderId="0" xfId="0" applyFont="1"/>
    <xf numFmtId="0" fontId="0" fillId="0" borderId="0" xfId="0" applyAlignment="1">
      <alignment horizontal="right"/>
    </xf>
    <xf numFmtId="0" fontId="2" fillId="2" borderId="0" xfId="1"/>
    <xf numFmtId="0" fontId="1" fillId="0" borderId="0" xfId="0" applyFont="1" applyAlignment="1">
      <alignment horizontal="right"/>
    </xf>
    <xf numFmtId="0" fontId="0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Alignment="1">
      <alignment horizontal="center"/>
    </xf>
  </cellXfs>
  <cellStyles count="2">
    <cellStyle name="Neutre" xfId="1" builtinId="2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23</xdr:row>
      <xdr:rowOff>47625</xdr:rowOff>
    </xdr:from>
    <xdr:to>
      <xdr:col>13</xdr:col>
      <xdr:colOff>419100</xdr:colOff>
      <xdr:row>33</xdr:row>
      <xdr:rowOff>57150</xdr:rowOff>
    </xdr:to>
    <xdr:pic>
      <xdr:nvPicPr>
        <xdr:cNvPr id="2" name="Imag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3095625"/>
          <a:ext cx="12068175" cy="1914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7"/>
  <sheetViews>
    <sheetView workbookViewId="0">
      <selection activeCell="D7" sqref="D7"/>
    </sheetView>
  </sheetViews>
  <sheetFormatPr baseColWidth="10" defaultRowHeight="15" x14ac:dyDescent="0.25"/>
  <cols>
    <col min="2" max="3" width="19" customWidth="1"/>
    <col min="6" max="6" width="14.85546875" customWidth="1"/>
    <col min="9" max="10" width="15.7109375" customWidth="1"/>
  </cols>
  <sheetData>
    <row r="1" spans="1:17" x14ac:dyDescent="0.25">
      <c r="C1" t="s">
        <v>23</v>
      </c>
      <c r="E1" t="s">
        <v>4</v>
      </c>
      <c r="F1" t="s">
        <v>6</v>
      </c>
      <c r="G1" t="s">
        <v>5</v>
      </c>
      <c r="J1" t="s">
        <v>24</v>
      </c>
    </row>
    <row r="2" spans="1:17" x14ac:dyDescent="0.25">
      <c r="A2" t="s">
        <v>1</v>
      </c>
    </row>
    <row r="3" spans="1:17" x14ac:dyDescent="0.25">
      <c r="B3" t="s">
        <v>11</v>
      </c>
      <c r="D3">
        <v>0.5</v>
      </c>
    </row>
    <row r="4" spans="1:17" x14ac:dyDescent="0.25">
      <c r="B4" t="s">
        <v>12</v>
      </c>
      <c r="D4">
        <v>0.25</v>
      </c>
    </row>
    <row r="5" spans="1:17" x14ac:dyDescent="0.25">
      <c r="B5" t="s">
        <v>13</v>
      </c>
      <c r="D5">
        <v>14.2</v>
      </c>
    </row>
    <row r="6" spans="1:17" x14ac:dyDescent="0.25">
      <c r="B6" t="s">
        <v>2</v>
      </c>
      <c r="D6">
        <f>D3*D4*D5</f>
        <v>1.7749999999999999</v>
      </c>
    </row>
    <row r="7" spans="1:17" x14ac:dyDescent="0.25">
      <c r="B7" t="s">
        <v>3</v>
      </c>
      <c r="D7">
        <f>D6*1.7</f>
        <v>3.0174999999999996</v>
      </c>
      <c r="G7">
        <v>25</v>
      </c>
      <c r="H7">
        <f>G7*D7</f>
        <v>75.437499999999986</v>
      </c>
    </row>
    <row r="8" spans="1:17" x14ac:dyDescent="0.25">
      <c r="B8" t="s">
        <v>17</v>
      </c>
      <c r="D8">
        <f>D6*300</f>
        <v>532.5</v>
      </c>
      <c r="E8">
        <f>D8/25</f>
        <v>21.3</v>
      </c>
      <c r="F8" t="s">
        <v>32</v>
      </c>
      <c r="G8">
        <v>4.49</v>
      </c>
      <c r="H8">
        <f t="shared" ref="H8:H16" si="0">E8*G8</f>
        <v>95.637000000000015</v>
      </c>
    </row>
    <row r="9" spans="1:17" x14ac:dyDescent="0.25">
      <c r="B9" t="s">
        <v>67</v>
      </c>
      <c r="D9" t="s">
        <v>14</v>
      </c>
      <c r="E9">
        <v>2</v>
      </c>
      <c r="F9">
        <v>86970</v>
      </c>
      <c r="G9">
        <v>28.06</v>
      </c>
      <c r="H9">
        <f t="shared" si="0"/>
        <v>56.12</v>
      </c>
    </row>
    <row r="10" spans="1:17" x14ac:dyDescent="0.25">
      <c r="B10" s="1" t="s">
        <v>29</v>
      </c>
      <c r="H10" s="1">
        <f>H7+H8+H9</f>
        <v>227.19450000000001</v>
      </c>
    </row>
    <row r="11" spans="1:17" x14ac:dyDescent="0.25">
      <c r="H11">
        <f t="shared" si="0"/>
        <v>0</v>
      </c>
    </row>
    <row r="12" spans="1:17" x14ac:dyDescent="0.25">
      <c r="A12" t="s">
        <v>7</v>
      </c>
      <c r="H12">
        <f t="shared" si="0"/>
        <v>0</v>
      </c>
    </row>
    <row r="13" spans="1:17" x14ac:dyDescent="0.25">
      <c r="B13" t="s">
        <v>8</v>
      </c>
      <c r="E13">
        <v>86</v>
      </c>
      <c r="F13" t="s">
        <v>15</v>
      </c>
      <c r="G13">
        <v>2.62</v>
      </c>
      <c r="H13">
        <f t="shared" si="0"/>
        <v>225.32000000000002</v>
      </c>
      <c r="K13">
        <v>110</v>
      </c>
      <c r="L13" t="s">
        <v>25</v>
      </c>
      <c r="O13" t="s">
        <v>22</v>
      </c>
      <c r="P13">
        <v>1.7</v>
      </c>
      <c r="Q13">
        <f>K13*P13</f>
        <v>187</v>
      </c>
    </row>
    <row r="14" spans="1:17" x14ac:dyDescent="0.25">
      <c r="B14" t="s">
        <v>9</v>
      </c>
      <c r="D14">
        <v>15</v>
      </c>
      <c r="E14">
        <v>3</v>
      </c>
      <c r="F14">
        <v>86505</v>
      </c>
      <c r="G14">
        <v>15.67</v>
      </c>
      <c r="H14">
        <f t="shared" si="0"/>
        <v>47.01</v>
      </c>
    </row>
    <row r="15" spans="1:17" x14ac:dyDescent="0.25">
      <c r="B15" t="s">
        <v>10</v>
      </c>
      <c r="C15" t="s">
        <v>31</v>
      </c>
      <c r="D15">
        <v>60</v>
      </c>
      <c r="E15">
        <v>10</v>
      </c>
      <c r="F15">
        <v>1616</v>
      </c>
      <c r="G15">
        <v>3.38</v>
      </c>
      <c r="H15">
        <f t="shared" si="0"/>
        <v>33.799999999999997</v>
      </c>
    </row>
    <row r="16" spans="1:17" x14ac:dyDescent="0.25">
      <c r="B16" t="s">
        <v>30</v>
      </c>
      <c r="D16">
        <f>15*2*1.5</f>
        <v>45</v>
      </c>
      <c r="E16">
        <v>7</v>
      </c>
      <c r="F16">
        <v>1616</v>
      </c>
      <c r="G16">
        <v>3.38</v>
      </c>
      <c r="H16">
        <f t="shared" si="0"/>
        <v>23.66</v>
      </c>
    </row>
    <row r="18" spans="1:17" x14ac:dyDescent="0.25">
      <c r="H18">
        <f>H10+SUM(H13:H16)</f>
        <v>556.98450000000003</v>
      </c>
    </row>
    <row r="20" spans="1:17" x14ac:dyDescent="0.25">
      <c r="A20" t="s">
        <v>16</v>
      </c>
    </row>
    <row r="21" spans="1:17" x14ac:dyDescent="0.25">
      <c r="B21" t="s">
        <v>26</v>
      </c>
      <c r="C21">
        <v>24</v>
      </c>
      <c r="F21" t="s">
        <v>27</v>
      </c>
      <c r="G21">
        <v>2.71</v>
      </c>
      <c r="L21" t="s">
        <v>28</v>
      </c>
      <c r="M21">
        <v>2.27</v>
      </c>
    </row>
    <row r="22" spans="1:17" x14ac:dyDescent="0.25">
      <c r="B22" t="s">
        <v>19</v>
      </c>
      <c r="C22">
        <v>20</v>
      </c>
      <c r="E22">
        <v>100</v>
      </c>
      <c r="F22" t="s">
        <v>20</v>
      </c>
      <c r="G22">
        <v>1.18</v>
      </c>
      <c r="H22">
        <f>E22*G22</f>
        <v>118</v>
      </c>
      <c r="I22" t="s">
        <v>18</v>
      </c>
      <c r="J22">
        <v>17</v>
      </c>
      <c r="K22">
        <v>125</v>
      </c>
      <c r="L22" t="s">
        <v>21</v>
      </c>
      <c r="M22">
        <v>1.04</v>
      </c>
      <c r="N22">
        <f>M22*K22</f>
        <v>130</v>
      </c>
      <c r="O22" t="s">
        <v>22</v>
      </c>
      <c r="P22">
        <v>1.01</v>
      </c>
      <c r="Q22">
        <f>K22*P22</f>
        <v>126.25</v>
      </c>
    </row>
    <row r="23" spans="1:17" x14ac:dyDescent="0.25">
      <c r="B23" t="s">
        <v>36</v>
      </c>
      <c r="D23" t="s">
        <v>14</v>
      </c>
      <c r="E23">
        <v>30</v>
      </c>
      <c r="F23" t="s">
        <v>37</v>
      </c>
      <c r="G23">
        <v>1.9</v>
      </c>
      <c r="H23">
        <f>E23*G23</f>
        <v>57</v>
      </c>
    </row>
    <row r="25" spans="1:17" x14ac:dyDescent="0.25">
      <c r="A25" t="s">
        <v>33</v>
      </c>
    </row>
    <row r="26" spans="1:17" x14ac:dyDescent="0.25">
      <c r="B26" t="s">
        <v>34</v>
      </c>
      <c r="F26" t="s">
        <v>28</v>
      </c>
      <c r="G26">
        <v>15.9</v>
      </c>
    </row>
    <row r="27" spans="1:17" x14ac:dyDescent="0.25">
      <c r="B27" t="s">
        <v>35</v>
      </c>
      <c r="F27" t="s">
        <v>28</v>
      </c>
      <c r="G27">
        <v>4.9000000000000004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4"/>
  <sheetViews>
    <sheetView workbookViewId="0">
      <selection activeCell="J29" sqref="J29"/>
    </sheetView>
  </sheetViews>
  <sheetFormatPr baseColWidth="10" defaultRowHeight="15" x14ac:dyDescent="0.25"/>
  <cols>
    <col min="2" max="2" width="42.140625" customWidth="1"/>
    <col min="6" max="6" width="15" customWidth="1"/>
    <col min="7" max="7" width="16.42578125" customWidth="1"/>
    <col min="10" max="10" width="13.7109375" customWidth="1"/>
    <col min="13" max="13" width="22.7109375" customWidth="1"/>
    <col min="16" max="16" width="16.7109375" customWidth="1"/>
  </cols>
  <sheetData>
    <row r="1" spans="1:17" x14ac:dyDescent="0.25">
      <c r="B1" t="s">
        <v>41</v>
      </c>
      <c r="C1" t="s">
        <v>42</v>
      </c>
      <c r="D1" t="s">
        <v>40</v>
      </c>
      <c r="E1" t="s">
        <v>43</v>
      </c>
      <c r="F1" t="s">
        <v>64</v>
      </c>
      <c r="H1" t="s">
        <v>39</v>
      </c>
      <c r="K1" t="s">
        <v>54</v>
      </c>
      <c r="N1" t="s">
        <v>56</v>
      </c>
      <c r="Q1" t="s">
        <v>60</v>
      </c>
    </row>
    <row r="3" spans="1:17" x14ac:dyDescent="0.25">
      <c r="B3" t="s">
        <v>47</v>
      </c>
      <c r="G3" t="s">
        <v>55</v>
      </c>
      <c r="H3">
        <v>29.18</v>
      </c>
    </row>
    <row r="4" spans="1:17" x14ac:dyDescent="0.25">
      <c r="B4" t="s">
        <v>61</v>
      </c>
      <c r="J4" t="s">
        <v>55</v>
      </c>
      <c r="K4">
        <f>115*1.2</f>
        <v>138</v>
      </c>
    </row>
    <row r="5" spans="1:17" x14ac:dyDescent="0.25">
      <c r="B5" t="s">
        <v>48</v>
      </c>
      <c r="C5">
        <f>300*(C14+C10/2+C15)</f>
        <v>731.25</v>
      </c>
      <c r="E5">
        <f>C5/30</f>
        <v>24.375</v>
      </c>
      <c r="F5">
        <v>21</v>
      </c>
      <c r="P5" t="s">
        <v>55</v>
      </c>
      <c r="Q5">
        <f>6.96*1.2</f>
        <v>8.3520000000000003</v>
      </c>
    </row>
    <row r="6" spans="1:17" x14ac:dyDescent="0.25">
      <c r="B6" t="s">
        <v>44</v>
      </c>
      <c r="G6" t="s">
        <v>55</v>
      </c>
      <c r="H6">
        <f>22.65*1.2</f>
        <v>27.179999999999996</v>
      </c>
    </row>
    <row r="8" spans="1:17" x14ac:dyDescent="0.25">
      <c r="A8" t="s">
        <v>38</v>
      </c>
      <c r="B8">
        <f>0.25*0.5*15</f>
        <v>1.875</v>
      </c>
      <c r="G8" t="s">
        <v>49</v>
      </c>
      <c r="H8" t="s">
        <v>50</v>
      </c>
    </row>
    <row r="9" spans="1:17" x14ac:dyDescent="0.25">
      <c r="B9" t="s">
        <v>46</v>
      </c>
      <c r="C9">
        <f>15*0.05*0.5</f>
        <v>0.375</v>
      </c>
      <c r="D9">
        <v>1.5</v>
      </c>
      <c r="E9">
        <f>D9*C9</f>
        <v>0.5625</v>
      </c>
      <c r="G9" t="s">
        <v>55</v>
      </c>
      <c r="H9">
        <f>34.23*1.2</f>
        <v>41.075999999999993</v>
      </c>
      <c r="I9">
        <f>H9*C9</f>
        <v>15.403499999999998</v>
      </c>
    </row>
    <row r="10" spans="1:17" x14ac:dyDescent="0.25">
      <c r="B10" t="s">
        <v>62</v>
      </c>
      <c r="C10">
        <f>0.5*0.05*15</f>
        <v>0.375</v>
      </c>
      <c r="D10">
        <v>1.7</v>
      </c>
      <c r="E10">
        <f>D10*C10</f>
        <v>0.63749999999999996</v>
      </c>
      <c r="G10" t="s">
        <v>55</v>
      </c>
      <c r="H10">
        <f>22.65*1.2</f>
        <v>27.179999999999996</v>
      </c>
      <c r="I10">
        <f t="shared" ref="I10:I14" si="0">H10*C10</f>
        <v>10.192499999999999</v>
      </c>
    </row>
    <row r="11" spans="1:17" x14ac:dyDescent="0.25">
      <c r="B11" t="s">
        <v>53</v>
      </c>
      <c r="C11">
        <v>0.25</v>
      </c>
    </row>
    <row r="12" spans="1:17" x14ac:dyDescent="0.25">
      <c r="B12" t="s">
        <v>51</v>
      </c>
      <c r="C12">
        <v>0.5</v>
      </c>
    </row>
    <row r="13" spans="1:17" x14ac:dyDescent="0.25">
      <c r="B13" t="s">
        <v>52</v>
      </c>
      <c r="C13">
        <v>15</v>
      </c>
    </row>
    <row r="14" spans="1:17" x14ac:dyDescent="0.25">
      <c r="B14" t="s">
        <v>63</v>
      </c>
      <c r="C14">
        <f>C11*C12*C13</f>
        <v>1.875</v>
      </c>
      <c r="D14">
        <v>1.7</v>
      </c>
      <c r="E14">
        <f>D14*C14</f>
        <v>3.1875</v>
      </c>
      <c r="H14">
        <f>22.65*1.2</f>
        <v>27.179999999999996</v>
      </c>
      <c r="I14">
        <f t="shared" si="0"/>
        <v>50.962499999999991</v>
      </c>
    </row>
    <row r="15" spans="1:17" x14ac:dyDescent="0.25">
      <c r="B15" t="s">
        <v>70</v>
      </c>
      <c r="C15">
        <f>0.2*0.125*C13</f>
        <v>0.375</v>
      </c>
      <c r="D15">
        <v>1.7</v>
      </c>
      <c r="E15">
        <f>D15*C15</f>
        <v>0.63749999999999996</v>
      </c>
      <c r="H15">
        <f>22.65*1.2</f>
        <v>27.179999999999996</v>
      </c>
      <c r="I15">
        <f t="shared" ref="I15" si="1">H15*C15</f>
        <v>10.192499999999999</v>
      </c>
    </row>
    <row r="16" spans="1:17" x14ac:dyDescent="0.25">
      <c r="B16" t="s">
        <v>71</v>
      </c>
    </row>
    <row r="19" spans="1:15" x14ac:dyDescent="0.25">
      <c r="B19" t="s">
        <v>57</v>
      </c>
      <c r="E19">
        <f>C5/35</f>
        <v>20.892857142857142</v>
      </c>
      <c r="F19">
        <v>21</v>
      </c>
      <c r="M19" t="s">
        <v>59</v>
      </c>
      <c r="N19">
        <v>4.99</v>
      </c>
      <c r="O19">
        <f>F5*N19</f>
        <v>104.79</v>
      </c>
    </row>
    <row r="20" spans="1:15" x14ac:dyDescent="0.25">
      <c r="B20" t="s">
        <v>58</v>
      </c>
      <c r="E20">
        <f>C5/25</f>
        <v>29.25</v>
      </c>
      <c r="F20">
        <v>30</v>
      </c>
      <c r="J20" t="s">
        <v>32</v>
      </c>
      <c r="K20">
        <v>4.49</v>
      </c>
      <c r="L20">
        <f>K20*F20</f>
        <v>134.70000000000002</v>
      </c>
    </row>
    <row r="21" spans="1:15" x14ac:dyDescent="0.25">
      <c r="B21" t="s">
        <v>68</v>
      </c>
      <c r="E21">
        <v>3</v>
      </c>
      <c r="G21" t="s">
        <v>69</v>
      </c>
      <c r="H21">
        <v>28.06</v>
      </c>
      <c r="I21">
        <f>E21*H21</f>
        <v>84.179999999999993</v>
      </c>
    </row>
    <row r="23" spans="1:15" x14ac:dyDescent="0.25">
      <c r="B23" s="2" t="s">
        <v>66</v>
      </c>
      <c r="I23" s="1">
        <f>SUM(I9:I10,I21)</f>
        <v>109.77599999999998</v>
      </c>
      <c r="L23" s="1">
        <f>SUM(L20)</f>
        <v>134.70000000000002</v>
      </c>
    </row>
    <row r="25" spans="1:15" x14ac:dyDescent="0.25">
      <c r="B25" s="2" t="s">
        <v>65</v>
      </c>
      <c r="C25" s="1">
        <f>I23+L23</f>
        <v>244.476</v>
      </c>
    </row>
    <row r="28" spans="1:15" x14ac:dyDescent="0.25">
      <c r="A28" t="s">
        <v>72</v>
      </c>
      <c r="B28" t="s">
        <v>73</v>
      </c>
    </row>
    <row r="29" spans="1:15" x14ac:dyDescent="0.25">
      <c r="B29" t="s">
        <v>76</v>
      </c>
      <c r="D29">
        <v>17</v>
      </c>
      <c r="E29">
        <v>45</v>
      </c>
      <c r="J29">
        <v>18</v>
      </c>
      <c r="L29">
        <v>89.92</v>
      </c>
    </row>
    <row r="30" spans="1:15" x14ac:dyDescent="0.25">
      <c r="B30" t="s">
        <v>77</v>
      </c>
      <c r="J30">
        <v>26</v>
      </c>
      <c r="L30">
        <v>116.74</v>
      </c>
    </row>
    <row r="31" spans="1:15" x14ac:dyDescent="0.25">
      <c r="B31" t="s">
        <v>78</v>
      </c>
      <c r="L31">
        <f>L30-L29</f>
        <v>26.819999999999993</v>
      </c>
      <c r="M31">
        <f>1.2*6.5*1.5</f>
        <v>11.7</v>
      </c>
    </row>
    <row r="34" spans="1:2" x14ac:dyDescent="0.25">
      <c r="A34" t="s">
        <v>74</v>
      </c>
      <c r="B34" t="s">
        <v>75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2"/>
  <sheetViews>
    <sheetView workbookViewId="0">
      <selection activeCell="M16" sqref="M16"/>
    </sheetView>
  </sheetViews>
  <sheetFormatPr baseColWidth="10" defaultRowHeight="15" x14ac:dyDescent="0.25"/>
  <cols>
    <col min="2" max="2" width="42.140625" customWidth="1"/>
    <col min="6" max="6" width="15" customWidth="1"/>
    <col min="7" max="7" width="16.42578125" customWidth="1"/>
    <col min="10" max="10" width="13.7109375" customWidth="1"/>
    <col min="13" max="13" width="22.7109375" customWidth="1"/>
    <col min="16" max="16" width="16.7109375" customWidth="1"/>
  </cols>
  <sheetData>
    <row r="1" spans="1:18" x14ac:dyDescent="0.25">
      <c r="B1" t="s">
        <v>41</v>
      </c>
      <c r="C1" t="s">
        <v>42</v>
      </c>
      <c r="D1" t="s">
        <v>40</v>
      </c>
      <c r="E1" t="s">
        <v>43</v>
      </c>
      <c r="F1" t="s">
        <v>64</v>
      </c>
      <c r="G1" s="9" t="s">
        <v>39</v>
      </c>
      <c r="H1" s="9"/>
      <c r="I1" s="9"/>
      <c r="J1" s="9" t="s">
        <v>54</v>
      </c>
      <c r="K1" s="9"/>
      <c r="L1" s="9"/>
      <c r="M1" s="9" t="s">
        <v>56</v>
      </c>
      <c r="N1" s="9"/>
      <c r="O1" s="9"/>
      <c r="P1" s="9" t="s">
        <v>60</v>
      </c>
      <c r="Q1" s="9"/>
      <c r="R1" s="9"/>
    </row>
    <row r="4" spans="1:18" x14ac:dyDescent="0.25">
      <c r="A4" t="s">
        <v>38</v>
      </c>
      <c r="B4">
        <f>0.25*0.5*15</f>
        <v>1.875</v>
      </c>
    </row>
    <row r="5" spans="1:18" x14ac:dyDescent="0.25">
      <c r="B5" t="s">
        <v>46</v>
      </c>
      <c r="C5">
        <f>15*0.05*0.5</f>
        <v>0.375</v>
      </c>
      <c r="D5">
        <v>1.5</v>
      </c>
      <c r="E5">
        <f>D5*C5</f>
        <v>0.5625</v>
      </c>
      <c r="G5" t="s">
        <v>55</v>
      </c>
      <c r="H5">
        <f>34.23*1.2</f>
        <v>41.075999999999993</v>
      </c>
      <c r="I5">
        <f>H5*C5</f>
        <v>15.403499999999998</v>
      </c>
    </row>
    <row r="6" spans="1:18" x14ac:dyDescent="0.25">
      <c r="B6" t="s">
        <v>79</v>
      </c>
      <c r="C6">
        <f>0.5*0.05*15</f>
        <v>0.375</v>
      </c>
      <c r="D6">
        <v>1.7</v>
      </c>
      <c r="E6">
        <f>D6*C6</f>
        <v>0.63749999999999996</v>
      </c>
      <c r="G6" t="s">
        <v>55</v>
      </c>
      <c r="H6">
        <f>22.65*1.2</f>
        <v>27.179999999999996</v>
      </c>
      <c r="I6">
        <f t="shared" ref="I6:I11" si="0">H6*C6</f>
        <v>10.192499999999999</v>
      </c>
    </row>
    <row r="7" spans="1:18" x14ac:dyDescent="0.25">
      <c r="B7" s="2" t="s">
        <v>53</v>
      </c>
      <c r="C7">
        <v>0.25</v>
      </c>
    </row>
    <row r="8" spans="1:18" x14ac:dyDescent="0.25">
      <c r="B8" s="2" t="s">
        <v>51</v>
      </c>
      <c r="C8">
        <v>0.5</v>
      </c>
    </row>
    <row r="9" spans="1:18" x14ac:dyDescent="0.25">
      <c r="B9" s="2" t="s">
        <v>52</v>
      </c>
      <c r="C9">
        <v>15</v>
      </c>
    </row>
    <row r="10" spans="1:18" x14ac:dyDescent="0.25">
      <c r="B10" t="s">
        <v>63</v>
      </c>
      <c r="C10">
        <f>C7*C8*C9</f>
        <v>1.875</v>
      </c>
      <c r="D10">
        <v>1.7</v>
      </c>
      <c r="E10">
        <f>D10*C10</f>
        <v>3.1875</v>
      </c>
      <c r="H10">
        <f>22.65*1.2</f>
        <v>27.179999999999996</v>
      </c>
      <c r="I10">
        <f t="shared" si="0"/>
        <v>50.962499999999991</v>
      </c>
    </row>
    <row r="11" spans="1:18" x14ac:dyDescent="0.25">
      <c r="B11" t="s">
        <v>70</v>
      </c>
      <c r="C11">
        <f>0.2*0.125*C9</f>
        <v>0.375</v>
      </c>
      <c r="D11">
        <v>1.7</v>
      </c>
      <c r="E11">
        <f>D11*C11</f>
        <v>0.63749999999999996</v>
      </c>
      <c r="H11">
        <f>22.65*1.2</f>
        <v>27.179999999999996</v>
      </c>
      <c r="I11">
        <f t="shared" si="0"/>
        <v>10.192499999999999</v>
      </c>
    </row>
    <row r="12" spans="1:18" x14ac:dyDescent="0.25">
      <c r="B12" s="2" t="s">
        <v>80</v>
      </c>
      <c r="C12">
        <f>C6+C10+C11</f>
        <v>2.625</v>
      </c>
    </row>
    <row r="13" spans="1:18" x14ac:dyDescent="0.25">
      <c r="B13" t="s">
        <v>71</v>
      </c>
    </row>
    <row r="14" spans="1:18" x14ac:dyDescent="0.25">
      <c r="B14" t="s">
        <v>110</v>
      </c>
      <c r="C14">
        <f>0.027*0.2*4</f>
        <v>2.1600000000000001E-2</v>
      </c>
      <c r="D14">
        <v>7</v>
      </c>
      <c r="E14">
        <f>C14*D14</f>
        <v>0.1512</v>
      </c>
      <c r="H14">
        <v>300</v>
      </c>
      <c r="J14" s="1" t="s">
        <v>22</v>
      </c>
      <c r="K14" s="1">
        <v>6.99</v>
      </c>
      <c r="L14" s="1">
        <f>K14*D14</f>
        <v>48.93</v>
      </c>
      <c r="M14" t="s">
        <v>98</v>
      </c>
      <c r="N14">
        <f>253*1.2</f>
        <v>303.59999999999997</v>
      </c>
      <c r="O14">
        <f>N14*E14</f>
        <v>45.904319999999998</v>
      </c>
    </row>
    <row r="16" spans="1:18" x14ac:dyDescent="0.25">
      <c r="B16" t="s">
        <v>57</v>
      </c>
      <c r="E16">
        <f>300*C12/35</f>
        <v>22.5</v>
      </c>
      <c r="F16">
        <v>23</v>
      </c>
      <c r="M16" t="s">
        <v>59</v>
      </c>
      <c r="N16">
        <v>4.99</v>
      </c>
      <c r="O16" s="1">
        <f>F16*N16</f>
        <v>114.77000000000001</v>
      </c>
    </row>
    <row r="17" spans="2:12" x14ac:dyDescent="0.25">
      <c r="B17" t="s">
        <v>58</v>
      </c>
      <c r="E17">
        <f>300*C12/25</f>
        <v>31.5</v>
      </c>
      <c r="F17">
        <v>32</v>
      </c>
      <c r="J17" s="1" t="s">
        <v>32</v>
      </c>
      <c r="K17" s="1">
        <v>4.49</v>
      </c>
      <c r="L17" s="5">
        <f>K17*F17</f>
        <v>143.68</v>
      </c>
    </row>
    <row r="18" spans="2:12" x14ac:dyDescent="0.25">
      <c r="B18" t="s">
        <v>68</v>
      </c>
      <c r="E18">
        <v>2</v>
      </c>
      <c r="G18" t="s">
        <v>69</v>
      </c>
      <c r="H18">
        <v>37.74</v>
      </c>
      <c r="I18">
        <f>E18*H18</f>
        <v>75.48</v>
      </c>
    </row>
    <row r="20" spans="2:12" x14ac:dyDescent="0.25">
      <c r="B20" s="2" t="s">
        <v>66</v>
      </c>
      <c r="I20" s="1">
        <f>SUM(I5:I18)</f>
        <v>162.23099999999999</v>
      </c>
      <c r="L20" s="1">
        <f>L14</f>
        <v>48.93</v>
      </c>
    </row>
    <row r="22" spans="2:12" x14ac:dyDescent="0.25">
      <c r="B22" s="2" t="s">
        <v>65</v>
      </c>
      <c r="C22" s="1">
        <f>I20+L20+O16</f>
        <v>325.93100000000004</v>
      </c>
    </row>
  </sheetData>
  <mergeCells count="4">
    <mergeCell ref="G1:I1"/>
    <mergeCell ref="J1:L1"/>
    <mergeCell ref="M1:O1"/>
    <mergeCell ref="P1:R1"/>
  </mergeCells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4"/>
  <sheetViews>
    <sheetView topLeftCell="A19" workbookViewId="0">
      <selection activeCell="L52" sqref="L52"/>
    </sheetView>
  </sheetViews>
  <sheetFormatPr baseColWidth="10" defaultRowHeight="15" x14ac:dyDescent="0.25"/>
  <cols>
    <col min="2" max="2" width="33.85546875" customWidth="1"/>
    <col min="7" max="7" width="13.7109375" customWidth="1"/>
    <col min="10" max="10" width="14.85546875" customWidth="1"/>
    <col min="13" max="13" width="13.28515625" customWidth="1"/>
  </cols>
  <sheetData>
    <row r="1" spans="1:18" x14ac:dyDescent="0.25">
      <c r="B1" t="s">
        <v>41</v>
      </c>
      <c r="C1" t="s">
        <v>42</v>
      </c>
      <c r="D1" t="s">
        <v>40</v>
      </c>
      <c r="E1" t="s">
        <v>43</v>
      </c>
      <c r="F1" t="s">
        <v>64</v>
      </c>
      <c r="G1" s="9" t="s">
        <v>39</v>
      </c>
      <c r="H1" s="9"/>
      <c r="I1" s="9"/>
      <c r="J1" s="9" t="s">
        <v>54</v>
      </c>
      <c r="K1" s="9"/>
      <c r="L1" s="9"/>
      <c r="M1" s="9" t="s">
        <v>56</v>
      </c>
      <c r="N1" s="9"/>
      <c r="O1" s="9"/>
      <c r="P1" s="9" t="s">
        <v>60</v>
      </c>
      <c r="Q1" s="9"/>
      <c r="R1" s="9"/>
    </row>
    <row r="4" spans="1:18" x14ac:dyDescent="0.25">
      <c r="A4" t="s">
        <v>72</v>
      </c>
      <c r="B4" t="s">
        <v>84</v>
      </c>
    </row>
    <row r="5" spans="1:18" x14ac:dyDescent="0.25">
      <c r="B5" t="s">
        <v>76</v>
      </c>
      <c r="E5">
        <v>23</v>
      </c>
      <c r="G5" t="s">
        <v>86</v>
      </c>
      <c r="H5" s="6">
        <v>2.71</v>
      </c>
      <c r="I5">
        <f>E5*H5</f>
        <v>62.33</v>
      </c>
      <c r="J5" t="s">
        <v>22</v>
      </c>
      <c r="K5" s="3"/>
      <c r="M5" t="s">
        <v>86</v>
      </c>
      <c r="N5">
        <v>2.4700000000000002</v>
      </c>
      <c r="O5">
        <f>E5*N5</f>
        <v>56.81</v>
      </c>
      <c r="P5" t="s">
        <v>28</v>
      </c>
      <c r="Q5">
        <v>2.27</v>
      </c>
      <c r="R5" s="1">
        <f>Q5*E5</f>
        <v>52.21</v>
      </c>
    </row>
    <row r="6" spans="1:18" x14ac:dyDescent="0.25">
      <c r="B6" t="s">
        <v>77</v>
      </c>
      <c r="E6">
        <f>6+12+23+23+19+15+12+8+5-23</f>
        <v>100</v>
      </c>
      <c r="J6" t="s">
        <v>22</v>
      </c>
      <c r="K6">
        <v>1.01</v>
      </c>
      <c r="L6" s="1">
        <f>K6*E6</f>
        <v>101</v>
      </c>
      <c r="M6" t="s">
        <v>21</v>
      </c>
      <c r="N6" s="6">
        <v>1.04</v>
      </c>
      <c r="O6">
        <f>E6*N6</f>
        <v>104</v>
      </c>
    </row>
    <row r="7" spans="1:18" x14ac:dyDescent="0.25">
      <c r="B7" t="s">
        <v>100</v>
      </c>
      <c r="E7">
        <v>2</v>
      </c>
      <c r="M7" t="s">
        <v>99</v>
      </c>
      <c r="N7" s="7">
        <v>29.22</v>
      </c>
      <c r="O7" s="1">
        <f>E7*N7</f>
        <v>58.44</v>
      </c>
    </row>
    <row r="8" spans="1:18" x14ac:dyDescent="0.25">
      <c r="B8" t="s">
        <v>101</v>
      </c>
      <c r="E8">
        <v>2</v>
      </c>
      <c r="M8" t="s">
        <v>85</v>
      </c>
      <c r="N8" s="7">
        <v>13.32</v>
      </c>
      <c r="O8" s="1">
        <f>E8*N8</f>
        <v>26.64</v>
      </c>
    </row>
    <row r="9" spans="1:18" x14ac:dyDescent="0.25">
      <c r="B9" t="s">
        <v>103</v>
      </c>
      <c r="C9">
        <f>(0.65+1.15)/2*12</f>
        <v>10.799999999999999</v>
      </c>
      <c r="N9" s="7"/>
      <c r="O9" s="1"/>
    </row>
    <row r="10" spans="1:18" x14ac:dyDescent="0.25">
      <c r="B10" s="2" t="s">
        <v>45</v>
      </c>
      <c r="E10">
        <v>6</v>
      </c>
      <c r="N10" s="7"/>
      <c r="O10" s="1"/>
      <c r="P10" t="s">
        <v>28</v>
      </c>
      <c r="Q10">
        <v>4.99</v>
      </c>
      <c r="R10">
        <f>Q10*E10</f>
        <v>29.94</v>
      </c>
    </row>
    <row r="11" spans="1:18" x14ac:dyDescent="0.25">
      <c r="B11" s="2" t="s">
        <v>104</v>
      </c>
      <c r="C11" t="s">
        <v>105</v>
      </c>
      <c r="D11">
        <v>0.7</v>
      </c>
      <c r="E11">
        <v>0.7</v>
      </c>
      <c r="N11" s="7"/>
      <c r="O11" s="1"/>
      <c r="Q11">
        <v>27.18</v>
      </c>
      <c r="R11">
        <f>Q11*E11</f>
        <v>19.026</v>
      </c>
    </row>
    <row r="12" spans="1:18" x14ac:dyDescent="0.25">
      <c r="B12" s="4" t="s">
        <v>0</v>
      </c>
      <c r="C12" s="1">
        <f>L12+O12+R12</f>
        <v>287.25599999999997</v>
      </c>
      <c r="I12" s="5">
        <f>SUM(I5:I8)</f>
        <v>62.33</v>
      </c>
      <c r="L12" s="1">
        <f>SUM(L5:L8)</f>
        <v>101</v>
      </c>
      <c r="O12" s="1">
        <f>SUM(O7:O8)</f>
        <v>85.08</v>
      </c>
      <c r="R12" s="1">
        <f>SUM(R5:R11)</f>
        <v>101.176</v>
      </c>
    </row>
    <row r="13" spans="1:18" x14ac:dyDescent="0.25">
      <c r="A13" t="s">
        <v>72</v>
      </c>
      <c r="B13" t="s">
        <v>83</v>
      </c>
    </row>
    <row r="14" spans="1:18" x14ac:dyDescent="0.25">
      <c r="B14" t="s">
        <v>87</v>
      </c>
      <c r="E14">
        <v>23</v>
      </c>
      <c r="H14" s="6">
        <v>2.94</v>
      </c>
      <c r="I14">
        <f>E14*H14</f>
        <v>67.62</v>
      </c>
      <c r="K14" s="3"/>
    </row>
    <row r="15" spans="1:18" x14ac:dyDescent="0.25">
      <c r="B15" t="s">
        <v>78</v>
      </c>
      <c r="E15">
        <f>8+16+21+21+17+12+7-23</f>
        <v>79</v>
      </c>
      <c r="G15" t="s">
        <v>20</v>
      </c>
      <c r="H15" s="6">
        <v>1.18</v>
      </c>
      <c r="I15">
        <f>E15*H15</f>
        <v>93.22</v>
      </c>
      <c r="J15" t="s">
        <v>22</v>
      </c>
      <c r="K15" s="3">
        <v>1.7</v>
      </c>
      <c r="L15">
        <f>E15*K15</f>
        <v>134.29999999999998</v>
      </c>
    </row>
    <row r="16" spans="1:18" x14ac:dyDescent="0.25">
      <c r="B16" t="s">
        <v>100</v>
      </c>
      <c r="E16">
        <v>2</v>
      </c>
      <c r="M16" t="s">
        <v>99</v>
      </c>
      <c r="N16" s="7">
        <v>29.22</v>
      </c>
      <c r="O16" s="1">
        <f>E16*N16</f>
        <v>58.44</v>
      </c>
    </row>
    <row r="17" spans="2:18" x14ac:dyDescent="0.25">
      <c r="B17" t="s">
        <v>101</v>
      </c>
      <c r="E17">
        <v>2</v>
      </c>
      <c r="M17" t="s">
        <v>85</v>
      </c>
      <c r="N17" s="7">
        <v>13.32</v>
      </c>
      <c r="O17" s="1">
        <f>E17*N17</f>
        <v>26.64</v>
      </c>
    </row>
    <row r="18" spans="2:18" x14ac:dyDescent="0.25">
      <c r="B18" t="s">
        <v>103</v>
      </c>
      <c r="C18">
        <f>(0.65+1.15)/2*12</f>
        <v>10.799999999999999</v>
      </c>
      <c r="N18" s="7"/>
      <c r="O18" s="1"/>
    </row>
    <row r="19" spans="2:18" x14ac:dyDescent="0.25">
      <c r="B19" s="2" t="s">
        <v>45</v>
      </c>
      <c r="E19">
        <v>5</v>
      </c>
      <c r="N19" s="7"/>
      <c r="O19" s="1"/>
      <c r="P19" t="s">
        <v>28</v>
      </c>
      <c r="Q19">
        <v>4.99</v>
      </c>
      <c r="R19">
        <f>Q19*E19</f>
        <v>24.950000000000003</v>
      </c>
    </row>
    <row r="20" spans="2:18" x14ac:dyDescent="0.25">
      <c r="B20" s="2" t="s">
        <v>104</v>
      </c>
      <c r="C20" t="s">
        <v>105</v>
      </c>
      <c r="D20">
        <v>0.7</v>
      </c>
      <c r="E20">
        <f>D20*3/4</f>
        <v>0.52499999999999991</v>
      </c>
      <c r="N20" s="7"/>
      <c r="O20" s="1"/>
      <c r="Q20">
        <v>27.18</v>
      </c>
      <c r="R20">
        <f>Q20*E20</f>
        <v>14.269499999999997</v>
      </c>
    </row>
    <row r="21" spans="2:18" x14ac:dyDescent="0.25">
      <c r="H21" s="7"/>
    </row>
    <row r="22" spans="2:18" x14ac:dyDescent="0.25">
      <c r="B22" s="4" t="s">
        <v>0</v>
      </c>
      <c r="C22" s="1">
        <f>SUM(I22+O22+R22)</f>
        <v>285.1395</v>
      </c>
      <c r="I22" s="1">
        <f>SUM(I14:I15)</f>
        <v>160.84</v>
      </c>
      <c r="L22" s="1"/>
      <c r="O22" s="1">
        <f>SUM(O16:O17)</f>
        <v>85.08</v>
      </c>
      <c r="R22" s="1">
        <f>SUM(R15:R21)</f>
        <v>39.219499999999996</v>
      </c>
    </row>
    <row r="29" spans="2:18" s="2" customFormat="1" x14ac:dyDescent="0.25"/>
    <row r="35" spans="1:15" x14ac:dyDescent="0.25">
      <c r="A35" t="s">
        <v>74</v>
      </c>
      <c r="B35" t="s">
        <v>75</v>
      </c>
    </row>
    <row r="36" spans="1:15" x14ac:dyDescent="0.25">
      <c r="B36" t="s">
        <v>81</v>
      </c>
      <c r="E36">
        <v>123</v>
      </c>
      <c r="I36">
        <f>E36*H36</f>
        <v>0</v>
      </c>
      <c r="J36" t="s">
        <v>93</v>
      </c>
      <c r="K36">
        <v>1.7</v>
      </c>
      <c r="L36" s="1">
        <f>E36*K36</f>
        <v>209.1</v>
      </c>
      <c r="M36" t="s">
        <v>94</v>
      </c>
      <c r="N36" s="7">
        <v>1.98</v>
      </c>
      <c r="O36">
        <f>E36*N36</f>
        <v>243.54</v>
      </c>
    </row>
    <row r="37" spans="1:15" x14ac:dyDescent="0.25">
      <c r="B37" t="s">
        <v>89</v>
      </c>
      <c r="E37">
        <v>12</v>
      </c>
      <c r="G37" t="s">
        <v>88</v>
      </c>
      <c r="H37" s="7">
        <v>2.5299999999999998</v>
      </c>
      <c r="I37">
        <f>E37*H37</f>
        <v>30.36</v>
      </c>
    </row>
    <row r="38" spans="1:15" x14ac:dyDescent="0.25">
      <c r="B38" t="s">
        <v>90</v>
      </c>
      <c r="E38">
        <v>5</v>
      </c>
      <c r="G38" t="s">
        <v>88</v>
      </c>
      <c r="H38" s="7">
        <v>2.5299999999999998</v>
      </c>
      <c r="I38">
        <f>E38*H38</f>
        <v>12.649999999999999</v>
      </c>
    </row>
    <row r="39" spans="1:15" x14ac:dyDescent="0.25">
      <c r="B39" t="s">
        <v>106</v>
      </c>
      <c r="C39">
        <f>0.011*123</f>
        <v>1.353</v>
      </c>
      <c r="H39" s="7"/>
    </row>
    <row r="40" spans="1:15" x14ac:dyDescent="0.25">
      <c r="B40" s="2" t="s">
        <v>45</v>
      </c>
      <c r="C40">
        <f>C39*300</f>
        <v>405.9</v>
      </c>
      <c r="D40">
        <f>C40/35</f>
        <v>11.597142857142856</v>
      </c>
      <c r="E40">
        <v>12</v>
      </c>
      <c r="H40" s="7">
        <v>4.99</v>
      </c>
      <c r="I40">
        <f>H40*E40</f>
        <v>59.88</v>
      </c>
    </row>
    <row r="41" spans="1:15" x14ac:dyDescent="0.25">
      <c r="B41" s="2" t="s">
        <v>107</v>
      </c>
      <c r="D41">
        <v>1.5</v>
      </c>
      <c r="E41">
        <f>C39*1.7</f>
        <v>2.3001</v>
      </c>
      <c r="H41" s="5">
        <v>27.18</v>
      </c>
      <c r="I41">
        <f>H41*E41</f>
        <v>62.516717999999997</v>
      </c>
    </row>
    <row r="42" spans="1:15" x14ac:dyDescent="0.25">
      <c r="B42" s="4" t="s">
        <v>0</v>
      </c>
      <c r="C42" s="1">
        <f>I42+L36</f>
        <v>374.50671799999998</v>
      </c>
      <c r="H42" t="s">
        <v>66</v>
      </c>
      <c r="I42" s="1">
        <f>SUM(I37:I41)</f>
        <v>165.40671800000001</v>
      </c>
    </row>
    <row r="45" spans="1:15" x14ac:dyDescent="0.25">
      <c r="A45" t="s">
        <v>74</v>
      </c>
      <c r="B45" t="s">
        <v>75</v>
      </c>
    </row>
    <row r="46" spans="1:15" x14ac:dyDescent="0.25">
      <c r="B46" t="s">
        <v>82</v>
      </c>
      <c r="E46">
        <v>102</v>
      </c>
      <c r="G46" t="s">
        <v>27</v>
      </c>
      <c r="H46" s="7">
        <v>2.46</v>
      </c>
      <c r="I46">
        <f>E46*N46</f>
        <v>250.92</v>
      </c>
    </row>
    <row r="47" spans="1:15" x14ac:dyDescent="0.25">
      <c r="B47" t="s">
        <v>91</v>
      </c>
      <c r="E47">
        <v>10</v>
      </c>
      <c r="G47" t="s">
        <v>88</v>
      </c>
      <c r="H47" s="7">
        <v>2.5299999999999998</v>
      </c>
      <c r="I47">
        <f>E47*H47</f>
        <v>25.299999999999997</v>
      </c>
    </row>
    <row r="48" spans="1:15" x14ac:dyDescent="0.25">
      <c r="B48" t="s">
        <v>92</v>
      </c>
      <c r="E48">
        <v>5</v>
      </c>
      <c r="G48" t="s">
        <v>88</v>
      </c>
      <c r="H48" s="7">
        <v>2.5299999999999998</v>
      </c>
      <c r="I48">
        <f>E48*H48</f>
        <v>16.899999999999999</v>
      </c>
    </row>
    <row r="49" spans="2:14" x14ac:dyDescent="0.25">
      <c r="I49">
        <f>SUM(I46:I48)</f>
        <v>293.11999999999995</v>
      </c>
    </row>
    <row r="50" spans="2:14" x14ac:dyDescent="0.25">
      <c r="B50" t="s">
        <v>102</v>
      </c>
      <c r="C50">
        <f>0.12*0.2*0.42</f>
        <v>1.008E-2</v>
      </c>
    </row>
    <row r="52" spans="2:14" x14ac:dyDescent="0.25">
      <c r="K52" t="s">
        <v>108</v>
      </c>
      <c r="L52">
        <v>62.91</v>
      </c>
    </row>
    <row r="53" spans="2:14" x14ac:dyDescent="0.25">
      <c r="K53" t="s">
        <v>109</v>
      </c>
      <c r="L53">
        <f>M53*N53</f>
        <v>28.5</v>
      </c>
      <c r="M53">
        <v>1.9</v>
      </c>
      <c r="N53">
        <v>15</v>
      </c>
    </row>
    <row r="54" spans="2:14" x14ac:dyDescent="0.25">
      <c r="L54">
        <f>L36+L52+L53</f>
        <v>300.51</v>
      </c>
    </row>
  </sheetData>
  <mergeCells count="4">
    <mergeCell ref="G1:I1"/>
    <mergeCell ref="J1:L1"/>
    <mergeCell ref="M1:O1"/>
    <mergeCell ref="P1:R1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7"/>
  <sheetViews>
    <sheetView workbookViewId="0">
      <selection activeCell="F10" sqref="F10"/>
    </sheetView>
  </sheetViews>
  <sheetFormatPr baseColWidth="10" defaultRowHeight="15" x14ac:dyDescent="0.25"/>
  <cols>
    <col min="2" max="2" width="31.42578125" customWidth="1"/>
    <col min="7" max="7" width="15.7109375" customWidth="1"/>
  </cols>
  <sheetData>
    <row r="1" spans="1:18" x14ac:dyDescent="0.25">
      <c r="B1" t="s">
        <v>41</v>
      </c>
      <c r="C1" t="s">
        <v>42</v>
      </c>
      <c r="D1" t="s">
        <v>40</v>
      </c>
      <c r="E1" t="s">
        <v>43</v>
      </c>
      <c r="F1" t="s">
        <v>64</v>
      </c>
      <c r="G1" s="9" t="s">
        <v>39</v>
      </c>
      <c r="H1" s="9"/>
      <c r="I1" s="9"/>
      <c r="J1" s="9" t="s">
        <v>54</v>
      </c>
      <c r="K1" s="9"/>
      <c r="L1" s="9"/>
      <c r="M1" s="9" t="s">
        <v>56</v>
      </c>
      <c r="N1" s="9"/>
      <c r="O1" s="9"/>
      <c r="P1" s="9" t="s">
        <v>60</v>
      </c>
      <c r="Q1" s="9"/>
      <c r="R1" s="9"/>
    </row>
    <row r="4" spans="1:18" x14ac:dyDescent="0.25">
      <c r="A4" t="s">
        <v>95</v>
      </c>
    </row>
    <row r="5" spans="1:18" x14ac:dyDescent="0.25">
      <c r="B5" t="s">
        <v>96</v>
      </c>
      <c r="E5">
        <v>30</v>
      </c>
      <c r="G5" t="s">
        <v>37</v>
      </c>
      <c r="H5">
        <v>1.9</v>
      </c>
      <c r="I5">
        <f>E5*H5</f>
        <v>57</v>
      </c>
    </row>
    <row r="6" spans="1:18" x14ac:dyDescent="0.25">
      <c r="B6" t="s">
        <v>97</v>
      </c>
      <c r="C6">
        <f>0.45*0.08*15</f>
        <v>0.54</v>
      </c>
      <c r="D6">
        <v>1.7</v>
      </c>
      <c r="E6">
        <f>C6*D6</f>
        <v>0.91800000000000004</v>
      </c>
      <c r="H6">
        <v>27.18</v>
      </c>
      <c r="I6">
        <f>H6*E6</f>
        <v>24.951240000000002</v>
      </c>
    </row>
    <row r="7" spans="1:18" x14ac:dyDescent="0.25">
      <c r="B7" t="s">
        <v>117</v>
      </c>
      <c r="E7">
        <f>(300*0.54)/35</f>
        <v>4.628571428571429</v>
      </c>
      <c r="F7" s="1">
        <v>5</v>
      </c>
      <c r="G7" t="s">
        <v>32</v>
      </c>
      <c r="I7">
        <f>F7*H7</f>
        <v>0</v>
      </c>
      <c r="J7" t="s">
        <v>28</v>
      </c>
      <c r="K7">
        <v>4.99</v>
      </c>
      <c r="L7">
        <f>F7*K7</f>
        <v>24.950000000000003</v>
      </c>
    </row>
  </sheetData>
  <mergeCells count="4">
    <mergeCell ref="G1:I1"/>
    <mergeCell ref="J1:L1"/>
    <mergeCell ref="M1:O1"/>
    <mergeCell ref="P1:R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tabSelected="1" topLeftCell="A10" workbookViewId="0">
      <selection activeCell="C27" sqref="C27"/>
    </sheetView>
  </sheetViews>
  <sheetFormatPr baseColWidth="10" defaultRowHeight="15" x14ac:dyDescent="0.25"/>
  <cols>
    <col min="1" max="2" width="28" customWidth="1"/>
    <col min="5" max="5" width="22.28515625" customWidth="1"/>
  </cols>
  <sheetData>
    <row r="1" spans="1:6" ht="18.75" x14ac:dyDescent="0.3">
      <c r="A1" s="8" t="s">
        <v>22</v>
      </c>
      <c r="D1">
        <f>SUM(D2:D10)</f>
        <v>484.58000000000004</v>
      </c>
      <c r="E1" t="s">
        <v>113</v>
      </c>
    </row>
    <row r="2" spans="1:6" x14ac:dyDescent="0.25">
      <c r="A2" t="s">
        <v>111</v>
      </c>
      <c r="B2">
        <v>7</v>
      </c>
      <c r="C2">
        <v>6.99</v>
      </c>
      <c r="D2">
        <f>B2*C2</f>
        <v>48.93</v>
      </c>
    </row>
    <row r="3" spans="1:6" x14ac:dyDescent="0.25">
      <c r="A3" t="s">
        <v>112</v>
      </c>
      <c r="B3">
        <v>70</v>
      </c>
      <c r="C3">
        <v>1.7</v>
      </c>
      <c r="D3">
        <f>B3*C3</f>
        <v>119</v>
      </c>
      <c r="E3">
        <v>307232</v>
      </c>
    </row>
    <row r="4" spans="1:6" x14ac:dyDescent="0.25">
      <c r="A4" t="s">
        <v>112</v>
      </c>
      <c r="B4">
        <v>50</v>
      </c>
      <c r="C4">
        <v>1.7</v>
      </c>
      <c r="D4">
        <f>B4*C4</f>
        <v>85</v>
      </c>
      <c r="E4">
        <v>307232</v>
      </c>
    </row>
    <row r="5" spans="1:6" x14ac:dyDescent="0.25">
      <c r="A5" t="s">
        <v>96</v>
      </c>
      <c r="B5">
        <v>30</v>
      </c>
      <c r="C5">
        <v>1.9</v>
      </c>
      <c r="D5">
        <f>B5*C5</f>
        <v>57</v>
      </c>
      <c r="E5">
        <v>953934</v>
      </c>
    </row>
    <row r="7" spans="1:6" ht="18.75" x14ac:dyDescent="0.3">
      <c r="A7" s="8" t="s">
        <v>28</v>
      </c>
    </row>
    <row r="8" spans="1:6" x14ac:dyDescent="0.25">
      <c r="A8" t="s">
        <v>114</v>
      </c>
    </row>
    <row r="9" spans="1:6" x14ac:dyDescent="0.25">
      <c r="A9" s="2" t="s">
        <v>115</v>
      </c>
      <c r="B9">
        <v>23</v>
      </c>
      <c r="C9">
        <v>4.99</v>
      </c>
      <c r="D9">
        <f>B9*C9</f>
        <v>114.77000000000001</v>
      </c>
      <c r="E9" t="s">
        <v>59</v>
      </c>
    </row>
    <row r="10" spans="1:6" x14ac:dyDescent="0.25">
      <c r="A10" s="2" t="s">
        <v>7</v>
      </c>
      <c r="B10">
        <v>12</v>
      </c>
      <c r="C10">
        <v>4.99</v>
      </c>
      <c r="D10">
        <f t="shared" ref="D10:D11" si="0">B10*C10</f>
        <v>59.88</v>
      </c>
    </row>
    <row r="11" spans="1:6" x14ac:dyDescent="0.25">
      <c r="A11" s="2" t="s">
        <v>116</v>
      </c>
      <c r="B11">
        <v>5</v>
      </c>
      <c r="C11">
        <v>4.99</v>
      </c>
      <c r="D11">
        <f t="shared" si="0"/>
        <v>24.950000000000003</v>
      </c>
    </row>
    <row r="14" spans="1:6" x14ac:dyDescent="0.25">
      <c r="A14" s="2" t="s">
        <v>118</v>
      </c>
      <c r="E14">
        <f>SUM(E15:E28)</f>
        <v>215.80000000000004</v>
      </c>
    </row>
    <row r="15" spans="1:6" x14ac:dyDescent="0.25">
      <c r="B15" t="s">
        <v>119</v>
      </c>
      <c r="C15">
        <v>1</v>
      </c>
      <c r="D15">
        <v>20.350000000000001</v>
      </c>
      <c r="E15">
        <f>C15*D15</f>
        <v>20.350000000000001</v>
      </c>
      <c r="F15">
        <f>F14+E15</f>
        <v>20.350000000000001</v>
      </c>
    </row>
    <row r="16" spans="1:6" x14ac:dyDescent="0.25">
      <c r="B16" t="s">
        <v>120</v>
      </c>
      <c r="C16">
        <v>1</v>
      </c>
      <c r="D16">
        <v>7.05</v>
      </c>
      <c r="E16">
        <f t="shared" ref="E16:E19" si="1">C16*D16</f>
        <v>7.05</v>
      </c>
      <c r="F16">
        <f t="shared" ref="F16:F23" si="2">F15+E16</f>
        <v>27.400000000000002</v>
      </c>
    </row>
    <row r="17" spans="2:6" x14ac:dyDescent="0.25">
      <c r="B17" t="s">
        <v>121</v>
      </c>
      <c r="C17">
        <v>1</v>
      </c>
      <c r="D17">
        <v>10.3</v>
      </c>
      <c r="E17">
        <f t="shared" si="1"/>
        <v>10.3</v>
      </c>
      <c r="F17">
        <f t="shared" si="2"/>
        <v>37.700000000000003</v>
      </c>
    </row>
    <row r="18" spans="2:6" x14ac:dyDescent="0.25">
      <c r="B18" t="s">
        <v>122</v>
      </c>
      <c r="C18">
        <v>2</v>
      </c>
      <c r="D18">
        <v>1.65</v>
      </c>
      <c r="E18">
        <f t="shared" si="1"/>
        <v>3.3</v>
      </c>
      <c r="F18">
        <f t="shared" si="2"/>
        <v>41</v>
      </c>
    </row>
    <row r="19" spans="2:6" x14ac:dyDescent="0.25">
      <c r="B19" t="s">
        <v>125</v>
      </c>
      <c r="C19">
        <v>2</v>
      </c>
      <c r="D19">
        <v>1.8</v>
      </c>
      <c r="E19">
        <f t="shared" si="1"/>
        <v>3.6</v>
      </c>
      <c r="F19">
        <f t="shared" si="2"/>
        <v>44.6</v>
      </c>
    </row>
    <row r="20" spans="2:6" x14ac:dyDescent="0.25">
      <c r="B20" t="s">
        <v>124</v>
      </c>
      <c r="C20">
        <v>1</v>
      </c>
      <c r="D20">
        <v>5.7</v>
      </c>
      <c r="E20">
        <f>C20*D20</f>
        <v>5.7</v>
      </c>
      <c r="F20">
        <f t="shared" si="2"/>
        <v>50.300000000000004</v>
      </c>
    </row>
    <row r="21" spans="2:6" x14ac:dyDescent="0.25">
      <c r="B21" t="s">
        <v>123</v>
      </c>
      <c r="C21">
        <v>1</v>
      </c>
      <c r="D21">
        <v>2.9</v>
      </c>
      <c r="E21">
        <f>C21*D21</f>
        <v>2.9</v>
      </c>
      <c r="F21">
        <f t="shared" si="2"/>
        <v>53.2</v>
      </c>
    </row>
    <row r="22" spans="2:6" x14ac:dyDescent="0.25">
      <c r="B22" t="s">
        <v>126</v>
      </c>
      <c r="C22">
        <v>2</v>
      </c>
      <c r="D22">
        <v>1.85</v>
      </c>
      <c r="E22">
        <f>C22*D22</f>
        <v>3.7</v>
      </c>
      <c r="F22">
        <f t="shared" si="2"/>
        <v>56.900000000000006</v>
      </c>
    </row>
    <row r="23" spans="2:6" x14ac:dyDescent="0.25">
      <c r="B23" t="s">
        <v>127</v>
      </c>
      <c r="C23">
        <v>1</v>
      </c>
      <c r="D23">
        <v>23.9</v>
      </c>
      <c r="E23">
        <f>C23*D23</f>
        <v>23.9</v>
      </c>
      <c r="F23">
        <f t="shared" si="2"/>
        <v>80.800000000000011</v>
      </c>
    </row>
    <row r="24" spans="2:6" x14ac:dyDescent="0.25">
      <c r="B24" t="s">
        <v>128</v>
      </c>
      <c r="C24">
        <v>2</v>
      </c>
      <c r="D24">
        <v>29.9</v>
      </c>
      <c r="E24">
        <f>C24*D24</f>
        <v>59.8</v>
      </c>
      <c r="F24">
        <f>E24</f>
        <v>59.8</v>
      </c>
    </row>
    <row r="25" spans="2:6" x14ac:dyDescent="0.25">
      <c r="B25" t="s">
        <v>129</v>
      </c>
      <c r="C25">
        <v>1</v>
      </c>
      <c r="D25">
        <v>17.899999999999999</v>
      </c>
      <c r="E25">
        <f>C25*D25</f>
        <v>17.899999999999999</v>
      </c>
      <c r="F25">
        <f>F24+E25</f>
        <v>77.699999999999989</v>
      </c>
    </row>
    <row r="26" spans="2:6" x14ac:dyDescent="0.25">
      <c r="B26" t="s">
        <v>130</v>
      </c>
      <c r="C26">
        <v>1</v>
      </c>
      <c r="D26">
        <v>9.9</v>
      </c>
      <c r="E26">
        <f t="shared" ref="E26:E28" si="3">C26*D26</f>
        <v>9.9</v>
      </c>
      <c r="F26">
        <f t="shared" ref="F26:F28" si="4">F25+E26</f>
        <v>87.6</v>
      </c>
    </row>
    <row r="27" spans="2:6" x14ac:dyDescent="0.25">
      <c r="B27" t="s">
        <v>131</v>
      </c>
      <c r="C27">
        <v>2</v>
      </c>
      <c r="E27">
        <f t="shared" si="3"/>
        <v>0</v>
      </c>
      <c r="F27">
        <f t="shared" si="4"/>
        <v>87.6</v>
      </c>
    </row>
    <row r="28" spans="2:6" x14ac:dyDescent="0.25">
      <c r="B28" t="s">
        <v>132</v>
      </c>
      <c r="C28">
        <v>6</v>
      </c>
      <c r="D28">
        <v>7.9</v>
      </c>
      <c r="E28">
        <f t="shared" si="3"/>
        <v>47.400000000000006</v>
      </c>
      <c r="F28">
        <f t="shared" si="4"/>
        <v>135</v>
      </c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6</vt:i4>
      </vt:variant>
      <vt:variant>
        <vt:lpstr>Plages nommées</vt:lpstr>
      </vt:variant>
      <vt:variant>
        <vt:i4>1</vt:i4>
      </vt:variant>
    </vt:vector>
  </HeadingPairs>
  <TitlesOfParts>
    <vt:vector size="7" baseType="lpstr">
      <vt:lpstr>SIMULATION MUR</vt:lpstr>
      <vt:lpstr>SIMULATION 2</vt:lpstr>
      <vt:lpstr>FONDATIONS</vt:lpstr>
      <vt:lpstr>MUR</vt:lpstr>
      <vt:lpstr>DESSUS</vt:lpstr>
      <vt:lpstr>Achat1</vt:lpstr>
      <vt:lpstr>Achat1!Zone_d_impression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LANGLOIS</dc:creator>
  <cp:lastModifiedBy>Daniel LANGLOIS</cp:lastModifiedBy>
  <cp:lastPrinted>2019-04-30T06:17:26Z</cp:lastPrinted>
  <dcterms:created xsi:type="dcterms:W3CDTF">2018-12-04T20:51:27Z</dcterms:created>
  <dcterms:modified xsi:type="dcterms:W3CDTF">2019-05-13T05:39:53Z</dcterms:modified>
</cp:coreProperties>
</file>